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filesrv-centro\EcoFin\Bilancio Previsionale 2025\ASSESSORATO\"/>
    </mc:Choice>
  </mc:AlternateContent>
  <xr:revisionPtr revIDLastSave="0" documentId="13_ncr:1_{86F16A4E-9F2A-4E22-A791-453E870CDCB5}" xr6:coauthVersionLast="36" xr6:coauthVersionMax="36" xr10:uidLastSave="{00000000-0000-0000-0000-000000000000}"/>
  <bookViews>
    <workbookView xWindow="0" yWindow="0" windowWidth="28800" windowHeight="12000" xr2:uid="{00000000-000D-0000-FFFF-FFFF00000000}"/>
  </bookViews>
  <sheets>
    <sheet name="PIANO INVESTIMENTI 2025-202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29" i="1"/>
  <c r="D35" i="1" s="1"/>
  <c r="D33" i="1"/>
  <c r="D122" i="1" l="1"/>
  <c r="D119" i="1"/>
  <c r="D43" i="1" l="1"/>
  <c r="D62" i="1" s="1"/>
  <c r="D64" i="1"/>
  <c r="D65" i="1"/>
  <c r="D66" i="1"/>
  <c r="D67" i="1"/>
  <c r="D68" i="1"/>
  <c r="D114" i="1" l="1"/>
  <c r="D112" i="1"/>
  <c r="D71" i="1"/>
  <c r="D70" i="1"/>
  <c r="D69" i="1"/>
  <c r="D81" i="1" l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3" i="1"/>
  <c r="D88" i="1" s="1"/>
  <c r="D21" i="1"/>
  <c r="D27" i="1" s="1"/>
  <c r="D109" i="1" l="1"/>
</calcChain>
</file>

<file path=xl/sharedStrings.xml><?xml version="1.0" encoding="utf-8"?>
<sst xmlns="http://schemas.openxmlformats.org/spreadsheetml/2006/main" count="366" uniqueCount="186">
  <si>
    <t>Anno 2025</t>
  </si>
  <si>
    <t>Attrezzature sanitarie e arredi</t>
  </si>
  <si>
    <t>Importo iva compresa</t>
  </si>
  <si>
    <t>Fonte di Finanziamento</t>
  </si>
  <si>
    <t>Note</t>
  </si>
  <si>
    <t xml:space="preserve">Procedura in corso </t>
  </si>
  <si>
    <t>Unita operativa</t>
  </si>
  <si>
    <t>Presidio</t>
  </si>
  <si>
    <t>Ordine eseguito OP-2024-567/2</t>
  </si>
  <si>
    <t>Stock activa</t>
  </si>
  <si>
    <t>Fonte propria</t>
  </si>
  <si>
    <t>Contratto n. 854/2024</t>
  </si>
  <si>
    <t>UOC Anatomia Patologica</t>
  </si>
  <si>
    <t>PO NESIMA</t>
  </si>
  <si>
    <t>Ordine eseguito OP-2024-710</t>
  </si>
  <si>
    <t>N.01 Cappa</t>
  </si>
  <si>
    <t>Modello AE2 n. 135/2024</t>
  </si>
  <si>
    <t>Ordine eseguito OP-2024-704</t>
  </si>
  <si>
    <t>Roll Stand Intell</t>
  </si>
  <si>
    <t>Modello AE2 n. 131/2024</t>
  </si>
  <si>
    <t>UOC Malattie Infettive</t>
  </si>
  <si>
    <t>Ordine eseguito OP-2025-35</t>
  </si>
  <si>
    <t>N. 01 Videolaringoscopio</t>
  </si>
  <si>
    <t>Delibera n. 390/2020</t>
  </si>
  <si>
    <t>Calabrese</t>
  </si>
  <si>
    <t>Ordine eseguito OP-2025-37</t>
  </si>
  <si>
    <t>N. 02 Work Station - Apparecchi per Risonanza Magnetica</t>
  </si>
  <si>
    <t>Delibera n. 880/2022</t>
  </si>
  <si>
    <t>UOC Radiodiagnostica</t>
  </si>
  <si>
    <t>Ordine eseguito OP-2025-38</t>
  </si>
  <si>
    <t xml:space="preserve">N. 02 Defibrillatori </t>
  </si>
  <si>
    <t>UOC Pneumologia e Anestesia e Rianimazione</t>
  </si>
  <si>
    <t>Ordine eseguito OP-2025-60</t>
  </si>
  <si>
    <t>N. 03 Defibrillatori di fascia alta</t>
  </si>
  <si>
    <t>Accordo quadro Delibera n. 1267/2022</t>
  </si>
  <si>
    <t>Cardiologia e Neonatologia</t>
  </si>
  <si>
    <t>Ordine eseguito OP-2025-84</t>
  </si>
  <si>
    <t xml:space="preserve">N. 10 Sedie a rotelle </t>
  </si>
  <si>
    <t>Contratto n. 148/2025</t>
  </si>
  <si>
    <t xml:space="preserve">PS </t>
  </si>
  <si>
    <t>PO CENTRO</t>
  </si>
  <si>
    <t>in corso</t>
  </si>
  <si>
    <t>N.04 Defibrillatori di fascia media</t>
  </si>
  <si>
    <t>Procedura aggiudicata n. 80 del 22.01.2025</t>
  </si>
  <si>
    <t>Incubatrici</t>
  </si>
  <si>
    <t>Procedura aggiudicata con delibera n. 675 del 21/12/2024</t>
  </si>
  <si>
    <t>UOC Neonatologia</t>
  </si>
  <si>
    <t>Incubatrici Neonatali Ibride</t>
  </si>
  <si>
    <t>isole Neonatali</t>
  </si>
  <si>
    <t>Incubatrice Neonatale da trasporto</t>
  </si>
  <si>
    <t xml:space="preserve">in corso </t>
  </si>
  <si>
    <t>PMA -Crioconservazione</t>
  </si>
  <si>
    <t>Delibera indizione n. 360 del 09/05/2024</t>
  </si>
  <si>
    <t>U.O.C. Ostetricia e Ginecologia</t>
  </si>
  <si>
    <t xml:space="preserve">N. 04 Defibrillatori per varie UU.OO.CC. </t>
  </si>
  <si>
    <t>varie UU.OO.CC. (Otorinolaringoiatria, Neurochirurgia e Cardiologia P.O. Centro)</t>
  </si>
  <si>
    <t>PO Centro e PO Nesima</t>
  </si>
  <si>
    <t>N. 04 Barelle Polifunzionali per P.S. P.O. Centro</t>
  </si>
  <si>
    <t>P.S. P.O. Centro</t>
  </si>
  <si>
    <t>UOC Cardiologia NESIMA</t>
  </si>
  <si>
    <t>Arredi vari</t>
  </si>
  <si>
    <t>Ordine eseguito OP-2025-124</t>
  </si>
  <si>
    <t>Ordine eseguito OP-2025-122</t>
  </si>
  <si>
    <t>Ordine eseguito OP-2025-123</t>
  </si>
  <si>
    <t>Ordine eseguito OP-2025-126</t>
  </si>
  <si>
    <t>Carello medicazione per UOC Chirurgia Vascolare Degenza Ordinaria</t>
  </si>
  <si>
    <t>Delibera n. 1267/2022</t>
  </si>
  <si>
    <t>Delibera n. 1236/2023</t>
  </si>
  <si>
    <t>Delibera n. 502/2022</t>
  </si>
  <si>
    <t>UOC Chirurgia Vascolare</t>
  </si>
  <si>
    <t>Varie UU.OO.CC.</t>
  </si>
  <si>
    <t>Ordine eseguito OP-2024- 128</t>
  </si>
  <si>
    <t>Ordine eseguito OP-2024-351</t>
  </si>
  <si>
    <t>Poltrone</t>
  </si>
  <si>
    <t>Contratto n. 1090/2022</t>
  </si>
  <si>
    <t>Varie UU.OO.CC</t>
  </si>
  <si>
    <t>Chirurgia Pediatrica Blocco Operatorio</t>
  </si>
  <si>
    <t>Colonna Isteroscopica</t>
  </si>
  <si>
    <t xml:space="preserve">PSN 2021 Endometriosi </t>
  </si>
  <si>
    <t>Piattaforma di sequenziamento</t>
  </si>
  <si>
    <t>PSN</t>
  </si>
  <si>
    <t>Carrelli scalda fluidi per Anestesia e Rianimazione</t>
  </si>
  <si>
    <t xml:space="preserve">PSN 2020 linea 5 </t>
  </si>
  <si>
    <t>Lavaferri per UOC Ortopedia Centro</t>
  </si>
  <si>
    <t>Fotometro per Endocrinologia</t>
  </si>
  <si>
    <t>N. 16 videogastrocopi ad alta risoluzione</t>
  </si>
  <si>
    <t>Progetto presentato, giusta Delibera n. 84 del 22/01/2024</t>
  </si>
  <si>
    <t>N. 14 Videocolonscopi ad alta risoluzione</t>
  </si>
  <si>
    <t>N. 4 Colonne per applicazioni di Gastroenterologia</t>
  </si>
  <si>
    <t>Carrello elettrobisturi</t>
  </si>
  <si>
    <t>Ecotomografo cardiologico fascia alta</t>
  </si>
  <si>
    <t>Progetto presentato, giusta Delibera n. 83 del 22/01/2025</t>
  </si>
  <si>
    <t>Ecografo portatile cardiologico</t>
  </si>
  <si>
    <t>Software per rielaborazioni delle immagini ecografiche</t>
  </si>
  <si>
    <t>N. 4 Computer ad alta prestazione</t>
  </si>
  <si>
    <t>N. 8 Monitor multiparametrii di alta fascia</t>
  </si>
  <si>
    <t xml:space="preserve">Centrale di monitoraggio </t>
  </si>
  <si>
    <t>Sistema per prova di sforzo cardiopolmonare</t>
  </si>
  <si>
    <t>Angiografo di fascia alta</t>
  </si>
  <si>
    <t>Portatile di radioscopia digitale</t>
  </si>
  <si>
    <t xml:space="preserve">Sistema di monitoraggio e supporto emodinamico </t>
  </si>
  <si>
    <t>Poligrafo per elettrofisiologia</t>
  </si>
  <si>
    <t>Piattaforma digitale integrata</t>
  </si>
  <si>
    <t>Piattaforma di sequenziamento ad alta riproduttività pe rl'identificazione di target molecolari oncoematologici</t>
  </si>
  <si>
    <t>Progetto presentato, giusta Delibera n. 85 del 22/01/2025</t>
  </si>
  <si>
    <t xml:space="preserve">Piattaforma Droplet Digital PCR </t>
  </si>
  <si>
    <t xml:space="preserve">Strumentazioni di elettroforesi automatizzata </t>
  </si>
  <si>
    <t>Aggiornamento Tecnologico Modulo Multigas per Apparecchio Anestesia Amagnetico P.O. Centro</t>
  </si>
  <si>
    <t>Microscopio per genetica medica (sostituzione per fuoriuso)</t>
  </si>
  <si>
    <t>Portatile per radiografia motorizzato</t>
  </si>
  <si>
    <t xml:space="preserve">Portatile per radioscopia digitale </t>
  </si>
  <si>
    <t>Frigorifero biologico per farmaci</t>
  </si>
  <si>
    <t>Ecografo portatile</t>
  </si>
  <si>
    <t>Letti per Degenza</t>
  </si>
  <si>
    <t>Elettrocardiografo</t>
  </si>
  <si>
    <t>Stampanti di braccialetti</t>
  </si>
  <si>
    <t>Stampanti di etichette</t>
  </si>
  <si>
    <t>Tablet dispositivo medico per CCE</t>
  </si>
  <si>
    <t>Carrelli Computer Medicali</t>
  </si>
  <si>
    <t>Stampanti Multifunzione</t>
  </si>
  <si>
    <t>Portatili</t>
  </si>
  <si>
    <t>Totem Cassa (per esterno)</t>
  </si>
  <si>
    <t>Totem Eliminacode (per esterno)</t>
  </si>
  <si>
    <t>Totem Punto informativo</t>
  </si>
  <si>
    <t>Computer All in One 27 (PC Desktop, Workstation e Monitor 3 - Lotto 5)</t>
  </si>
  <si>
    <t>PNRR M6C2 1.1.1</t>
  </si>
  <si>
    <t>SUB-TOTALE Provveditorato</t>
  </si>
  <si>
    <t>SUB-TOTALE Ingeneria Clinica</t>
  </si>
  <si>
    <t>SUB-TOTALE -PSN Provveditorato</t>
  </si>
  <si>
    <t>SUB-TOTALE - PO FESR Provveditorato</t>
  </si>
  <si>
    <t>Quantita'</t>
  </si>
  <si>
    <t>Prezzo</t>
  </si>
  <si>
    <t>SUB-TOTALE - PO FESR Ingegneria Clinica</t>
  </si>
  <si>
    <t>Po-fesr 2025</t>
  </si>
  <si>
    <t>SUB-TOTALE - PNRR Ingegneria Clinica</t>
  </si>
  <si>
    <t>Sistema per biopsia mammaria</t>
  </si>
  <si>
    <t>Contaminametro endocrinologia</t>
  </si>
  <si>
    <t>OCT (Oculistica)</t>
  </si>
  <si>
    <t>Lavaferri - Centrale di Sterilizzazione  P.O. Nesima</t>
  </si>
  <si>
    <t>Colonna endoscopica pediatrica</t>
  </si>
  <si>
    <t>Microscopio genetica</t>
  </si>
  <si>
    <t>N. 4 Frigosalme da 4 posti (P.O. Nesima e Centro)</t>
  </si>
  <si>
    <t>N.1 Fluro angiografo Oculistica</t>
  </si>
  <si>
    <t>N. 3 Apparecchio per fototerapia pediatrica</t>
  </si>
  <si>
    <t>N. 10 Holter ECG con centrale</t>
  </si>
  <si>
    <t>Arredi vari per UU.OO.</t>
  </si>
  <si>
    <t>Aggiornamento tecnologico laboratorio di fisiopatologia respiratoria U.O.C. di Pneumologia</t>
  </si>
  <si>
    <t>Fornitura di numero 200 letti di degenza per i P.P.OO. Garibaldi Centro e Nesima</t>
  </si>
  <si>
    <t xml:space="preserve"> Fornitura di n. 300 Travi testa letto PP.OO. Garibaldi Centro e Nesima</t>
  </si>
  <si>
    <t xml:space="preserve"> Fornitura di n. 8 Gastroscopi per il PP.OO. Garibaldi Centro e Nesima</t>
  </si>
  <si>
    <t>Fornitura di n. 9 Colonscopi per il PP.OO. Garibaldi Centro e Nesima</t>
  </si>
  <si>
    <t xml:space="preserve"> Fornitura di n. 4 Archi C - con modulo vascolare per i PP.OO. Garibaldi Centro e Nesima</t>
  </si>
  <si>
    <t>Fornitura di n. 4 Riuniti Oftalmici U.O.C. Oculistica P.O. Garibaldi Nesima</t>
  </si>
  <si>
    <t>Fornitura chiavi in mano dei macchinari ed attrezzature Centro Cottura P.O. Garibaldi Nesima</t>
  </si>
  <si>
    <t>Fornitura arredi non sanitari</t>
  </si>
  <si>
    <t>Fornitura di n. 10 Elettrobisturi per i PP.OO. Garibaldi Centro e Nesima</t>
  </si>
  <si>
    <t xml:space="preserve">Fornitura di n. 3 Microtomi per la U.O.C. Anatomia Patologica </t>
  </si>
  <si>
    <t>Fornitura di n. 8 Tavoli Operatori per il P.O. Garibaldi Nesima</t>
  </si>
  <si>
    <t>Adeguamento U.O.C Chirurgia Generale P.O. Centro</t>
  </si>
  <si>
    <t>Fornitura di arredi sanitari per i PP.OO. Garibaldi Centro e Nesima</t>
  </si>
  <si>
    <t>SUB-TOTALE Residuo Piano degli Investimenti 2024 Provveditorato</t>
  </si>
  <si>
    <t>da avviare</t>
  </si>
  <si>
    <t>Sala integrata</t>
  </si>
  <si>
    <t>Fondo Sanitario Regionale L.R. 16/2022 - Assegnazione 2022</t>
  </si>
  <si>
    <t>Procedura aggiudicata con delibera n. 307 del 09/09/2024</t>
  </si>
  <si>
    <t>N. 5 Ecotomografi</t>
  </si>
  <si>
    <t>PNRR</t>
  </si>
  <si>
    <t>Delibera indizione n. 540 del 20/11/2024</t>
  </si>
  <si>
    <t>TAC</t>
  </si>
  <si>
    <t>Delibera indizione n. 451 del 21/10/2024</t>
  </si>
  <si>
    <t xml:space="preserve">SUB-TOTALE - PNRR Provveditorato Ing. Russo </t>
  </si>
  <si>
    <t xml:space="preserve">SUB-TOTALE - Fondo Sanitario Regionale L.R. 16/2022 - Assegnazione 2022 Provveditorato Ing. Russo </t>
  </si>
  <si>
    <t>Ventilatori Polmonari</t>
  </si>
  <si>
    <t>Accordo Quadro elettromedicali</t>
  </si>
  <si>
    <t>Apparecchi per Anestesia</t>
  </si>
  <si>
    <t>Barelle polifunzionali alt. variabile</t>
  </si>
  <si>
    <t>Letti residui degenza</t>
  </si>
  <si>
    <t>Monitor multiparametrici</t>
  </si>
  <si>
    <t>Centrale di monitoraggio</t>
  </si>
  <si>
    <t xml:space="preserve">N. 01 Centrale di Monitoraggio </t>
  </si>
  <si>
    <t xml:space="preserve">N. 07 Monitor multiparametrici </t>
  </si>
  <si>
    <t>SUB-TOTALE Accordi Quadro Provveditorato</t>
  </si>
  <si>
    <t>PIANO DEGLI INVESTIMENTI ANNO 2025-2027</t>
  </si>
  <si>
    <t>in corso/da autorizzare</t>
  </si>
  <si>
    <t>N. Riga</t>
  </si>
  <si>
    <t>Po-fesr 2021-2027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</si>
</sst>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43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2" fillId="4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43" fontId="3" fillId="0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3" fontId="3" fillId="0" borderId="2" xfId="0" applyNumberFormat="1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0" fillId="0" borderId="0" xfId="0" applyFill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43" fontId="2" fillId="5" borderId="6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3" fontId="3" fillId="0" borderId="1" xfId="0" applyNumberFormat="1" applyFont="1" applyBorder="1" applyAlignment="1">
      <alignment horizontal="left" vertical="top"/>
    </xf>
    <xf numFmtId="0" fontId="0" fillId="0" borderId="0" xfId="0" applyFont="1" applyFill="1" applyBorder="1" applyAlignment="1">
      <alignment horizontal="left"/>
    </xf>
    <xf numFmtId="164" fontId="3" fillId="0" borderId="1" xfId="0" applyNumberFormat="1" applyFont="1" applyBorder="1" applyAlignment="1">
      <alignment horizontal="left" vertical="top" wrapText="1"/>
    </xf>
    <xf numFmtId="43" fontId="3" fillId="0" borderId="1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3" fontId="3" fillId="3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43" fontId="2" fillId="3" borderId="1" xfId="0" applyNumberFormat="1" applyFont="1" applyFill="1" applyBorder="1" applyAlignment="1">
      <alignment horizontal="left" vertical="center" wrapText="1"/>
    </xf>
    <xf numFmtId="43" fontId="3" fillId="0" borderId="2" xfId="0" applyNumberFormat="1" applyFont="1" applyBorder="1" applyAlignment="1">
      <alignment horizontal="left" vertical="top" wrapText="1"/>
    </xf>
    <xf numFmtId="43" fontId="2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 applyBorder="1"/>
    <xf numFmtId="43" fontId="2" fillId="5" borderId="9" xfId="0" applyNumberFormat="1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center" vertical="center"/>
    </xf>
    <xf numFmtId="43" fontId="2" fillId="5" borderId="10" xfId="0" applyNumberFormat="1" applyFont="1" applyFill="1" applyBorder="1" applyAlignment="1">
      <alignment horizontal="left" vertical="top" wrapText="1"/>
    </xf>
    <xf numFmtId="164" fontId="3" fillId="0" borderId="11" xfId="0" applyNumberFormat="1" applyFont="1" applyBorder="1" applyAlignment="1">
      <alignment horizontal="left" vertical="top" wrapText="1"/>
    </xf>
    <xf numFmtId="0" fontId="2" fillId="5" borderId="5" xfId="0" applyFont="1" applyFill="1" applyBorder="1" applyAlignment="1">
      <alignment horizontal="left" vertical="top" wrapText="1"/>
    </xf>
    <xf numFmtId="0" fontId="2" fillId="5" borderId="3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43" fontId="3" fillId="3" borderId="2" xfId="0" applyNumberFormat="1" applyFont="1" applyFill="1" applyBorder="1" applyAlignment="1">
      <alignment horizontal="left" vertical="center" wrapText="1"/>
    </xf>
    <xf numFmtId="43" fontId="3" fillId="3" borderId="8" xfId="0" applyNumberFormat="1" applyFont="1" applyFill="1" applyBorder="1" applyAlignment="1">
      <alignment horizontal="left" vertical="center" wrapText="1"/>
    </xf>
    <xf numFmtId="43" fontId="2" fillId="5" borderId="6" xfId="0" applyNumberFormat="1" applyFont="1" applyFill="1" applyBorder="1" applyAlignment="1">
      <alignment horizontal="left" vertical="center" wrapText="1"/>
    </xf>
    <xf numFmtId="0" fontId="3" fillId="3" borderId="7" xfId="0" applyNumberFormat="1" applyFont="1" applyFill="1" applyBorder="1" applyAlignment="1">
      <alignment horizontal="right" vertical="center" wrapText="1"/>
    </xf>
    <xf numFmtId="0" fontId="3" fillId="3" borderId="3" xfId="0" applyNumberFormat="1" applyFont="1" applyFill="1" applyBorder="1" applyAlignment="1">
      <alignment horizontal="right" vertical="center" wrapText="1"/>
    </xf>
    <xf numFmtId="0" fontId="0" fillId="0" borderId="0" xfId="0" applyBorder="1"/>
    <xf numFmtId="43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/>
    </xf>
    <xf numFmtId="43" fontId="3" fillId="3" borderId="1" xfId="0" applyNumberFormat="1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center" vertical="center"/>
    </xf>
    <xf numFmtId="43" fontId="3" fillId="3" borderId="1" xfId="0" applyNumberFormat="1" applyFont="1" applyFill="1" applyBorder="1" applyAlignment="1">
      <alignment horizontal="center"/>
    </xf>
    <xf numFmtId="43" fontId="2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top" wrapText="1"/>
    </xf>
    <xf numFmtId="43" fontId="3" fillId="3" borderId="1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2" fillId="5" borderId="12" xfId="0" applyFont="1" applyFill="1" applyBorder="1" applyAlignment="1">
      <alignment horizontal="left" vertical="top" wrapText="1"/>
    </xf>
    <xf numFmtId="43" fontId="2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43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43" fontId="2" fillId="5" borderId="1" xfId="0" applyNumberFormat="1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right" vertical="center" wrapText="1"/>
    </xf>
    <xf numFmtId="43" fontId="2" fillId="5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24"/>
  <sheetViews>
    <sheetView tabSelected="1" view="pageBreakPreview" topLeftCell="A100" zoomScale="60" zoomScaleNormal="100" workbookViewId="0">
      <selection activeCell="O6" sqref="O6"/>
    </sheetView>
  </sheetViews>
  <sheetFormatPr defaultRowHeight="24.95" customHeight="1" x14ac:dyDescent="0.25"/>
  <cols>
    <col min="1" max="1" width="6.28515625" customWidth="1"/>
    <col min="2" max="2" width="28.42578125" customWidth="1"/>
    <col min="3" max="3" width="51.42578125" customWidth="1"/>
    <col min="4" max="4" width="20.140625" customWidth="1"/>
    <col min="5" max="5" width="24.7109375" customWidth="1"/>
    <col min="6" max="6" width="30" customWidth="1"/>
    <col min="7" max="7" width="31.85546875" customWidth="1"/>
    <col min="8" max="8" width="22.5703125" style="100" bestFit="1" customWidth="1"/>
  </cols>
  <sheetData>
    <row r="2" spans="1:8" ht="24.95" customHeight="1" x14ac:dyDescent="0.25">
      <c r="B2" s="92" t="s">
        <v>182</v>
      </c>
      <c r="C2" s="92"/>
      <c r="D2" s="92"/>
      <c r="E2" s="92"/>
      <c r="F2" s="92"/>
      <c r="G2" s="92"/>
      <c r="H2" s="92"/>
    </row>
    <row r="3" spans="1:8" ht="36" customHeight="1" x14ac:dyDescent="0.25">
      <c r="B3" s="1" t="s">
        <v>0</v>
      </c>
      <c r="C3" s="1" t="s">
        <v>1</v>
      </c>
      <c r="D3" s="2" t="s">
        <v>2</v>
      </c>
      <c r="E3" s="1" t="s">
        <v>3</v>
      </c>
      <c r="F3" s="1" t="s">
        <v>4</v>
      </c>
      <c r="G3" s="3"/>
      <c r="H3" s="95"/>
    </row>
    <row r="4" spans="1:8" ht="30.75" customHeight="1" x14ac:dyDescent="0.25">
      <c r="A4" s="91" t="s">
        <v>184</v>
      </c>
      <c r="B4" s="93" t="s">
        <v>5</v>
      </c>
      <c r="C4" s="93"/>
      <c r="D4" s="93"/>
      <c r="E4" s="93"/>
      <c r="F4" s="93"/>
      <c r="G4" s="4" t="s">
        <v>6</v>
      </c>
      <c r="H4" s="91" t="s">
        <v>7</v>
      </c>
    </row>
    <row r="5" spans="1:8" s="13" customFormat="1" ht="30" customHeight="1" x14ac:dyDescent="0.25">
      <c r="A5" s="87">
        <v>1</v>
      </c>
      <c r="B5" s="5" t="s">
        <v>71</v>
      </c>
      <c r="C5" s="14" t="s">
        <v>73</v>
      </c>
      <c r="D5" s="6">
        <v>3682</v>
      </c>
      <c r="E5" s="7" t="s">
        <v>10</v>
      </c>
      <c r="F5" s="5" t="s">
        <v>74</v>
      </c>
      <c r="G5" s="15" t="s">
        <v>75</v>
      </c>
      <c r="H5" s="26" t="s">
        <v>13</v>
      </c>
    </row>
    <row r="6" spans="1:8" s="13" customFormat="1" ht="30" customHeight="1" x14ac:dyDescent="0.25">
      <c r="A6" s="87">
        <v>2</v>
      </c>
      <c r="B6" s="5" t="s">
        <v>72</v>
      </c>
      <c r="C6" s="14" t="s">
        <v>73</v>
      </c>
      <c r="D6" s="6">
        <v>1976</v>
      </c>
      <c r="E6" s="7" t="s">
        <v>10</v>
      </c>
      <c r="F6" s="5" t="s">
        <v>74</v>
      </c>
      <c r="G6" s="15" t="s">
        <v>76</v>
      </c>
      <c r="H6" s="26" t="s">
        <v>13</v>
      </c>
    </row>
    <row r="7" spans="1:8" ht="30" customHeight="1" x14ac:dyDescent="0.25">
      <c r="A7" s="87">
        <v>3</v>
      </c>
      <c r="B7" s="5" t="s">
        <v>8</v>
      </c>
      <c r="C7" s="5" t="s">
        <v>9</v>
      </c>
      <c r="D7" s="6">
        <v>23314</v>
      </c>
      <c r="E7" s="7" t="s">
        <v>10</v>
      </c>
      <c r="F7" s="5" t="s">
        <v>11</v>
      </c>
      <c r="G7" s="5" t="s">
        <v>12</v>
      </c>
      <c r="H7" s="26" t="s">
        <v>13</v>
      </c>
    </row>
    <row r="8" spans="1:8" ht="30" customHeight="1" x14ac:dyDescent="0.25">
      <c r="A8" s="87">
        <v>4</v>
      </c>
      <c r="B8" s="5" t="s">
        <v>14</v>
      </c>
      <c r="C8" s="5" t="s">
        <v>15</v>
      </c>
      <c r="D8" s="6">
        <v>36454</v>
      </c>
      <c r="E8" s="7" t="s">
        <v>10</v>
      </c>
      <c r="F8" s="5" t="s">
        <v>16</v>
      </c>
      <c r="G8" s="5" t="s">
        <v>12</v>
      </c>
      <c r="H8" s="26" t="s">
        <v>13</v>
      </c>
    </row>
    <row r="9" spans="1:8" ht="30" customHeight="1" x14ac:dyDescent="0.25">
      <c r="A9" s="87">
        <v>5</v>
      </c>
      <c r="B9" s="5" t="s">
        <v>17</v>
      </c>
      <c r="C9" s="5" t="s">
        <v>18</v>
      </c>
      <c r="D9" s="6">
        <v>8057</v>
      </c>
      <c r="E9" s="7" t="s">
        <v>10</v>
      </c>
      <c r="F9" s="5" t="s">
        <v>19</v>
      </c>
      <c r="G9" s="5" t="s">
        <v>20</v>
      </c>
      <c r="H9" s="26" t="s">
        <v>13</v>
      </c>
    </row>
    <row r="10" spans="1:8" ht="30" customHeight="1" x14ac:dyDescent="0.25">
      <c r="A10" s="87">
        <v>6</v>
      </c>
      <c r="B10" s="5" t="s">
        <v>21</v>
      </c>
      <c r="C10" s="5" t="s">
        <v>22</v>
      </c>
      <c r="D10" s="6">
        <v>4350</v>
      </c>
      <c r="E10" s="7" t="s">
        <v>10</v>
      </c>
      <c r="F10" s="5" t="s">
        <v>23</v>
      </c>
      <c r="G10" s="7" t="s">
        <v>24</v>
      </c>
      <c r="H10" s="26" t="s">
        <v>13</v>
      </c>
    </row>
    <row r="11" spans="1:8" ht="30" customHeight="1" x14ac:dyDescent="0.25">
      <c r="A11" s="87">
        <v>7</v>
      </c>
      <c r="B11" s="5" t="s">
        <v>25</v>
      </c>
      <c r="C11" s="5" t="s">
        <v>26</v>
      </c>
      <c r="D11" s="6">
        <v>154818</v>
      </c>
      <c r="E11" s="7" t="s">
        <v>10</v>
      </c>
      <c r="F11" s="5" t="s">
        <v>27</v>
      </c>
      <c r="G11" s="7" t="s">
        <v>28</v>
      </c>
      <c r="H11" s="26" t="s">
        <v>13</v>
      </c>
    </row>
    <row r="12" spans="1:8" ht="30" customHeight="1" x14ac:dyDescent="0.25">
      <c r="A12" s="87">
        <v>8</v>
      </c>
      <c r="B12" s="5" t="s">
        <v>29</v>
      </c>
      <c r="C12" s="5" t="s">
        <v>30</v>
      </c>
      <c r="D12" s="6">
        <v>17080</v>
      </c>
      <c r="E12" s="7" t="s">
        <v>10</v>
      </c>
      <c r="F12" s="5" t="s">
        <v>27</v>
      </c>
      <c r="G12" s="7" t="s">
        <v>31</v>
      </c>
      <c r="H12" s="26" t="s">
        <v>13</v>
      </c>
    </row>
    <row r="13" spans="1:8" ht="30" customHeight="1" x14ac:dyDescent="0.25">
      <c r="A13" s="87">
        <v>9</v>
      </c>
      <c r="B13" s="5" t="s">
        <v>32</v>
      </c>
      <c r="C13" s="5" t="s">
        <v>33</v>
      </c>
      <c r="D13" s="6">
        <v>52814</v>
      </c>
      <c r="E13" s="7" t="s">
        <v>10</v>
      </c>
      <c r="F13" s="5" t="s">
        <v>34</v>
      </c>
      <c r="G13" s="7" t="s">
        <v>35</v>
      </c>
      <c r="H13" s="26" t="s">
        <v>13</v>
      </c>
    </row>
    <row r="14" spans="1:8" ht="30" customHeight="1" x14ac:dyDescent="0.25">
      <c r="A14" s="87">
        <v>10</v>
      </c>
      <c r="B14" s="5" t="s">
        <v>36</v>
      </c>
      <c r="C14" s="5" t="s">
        <v>37</v>
      </c>
      <c r="D14" s="6">
        <v>4209</v>
      </c>
      <c r="E14" s="7" t="s">
        <v>10</v>
      </c>
      <c r="F14" s="5" t="s">
        <v>38</v>
      </c>
      <c r="G14" s="7" t="s">
        <v>39</v>
      </c>
      <c r="H14" s="26" t="s">
        <v>40</v>
      </c>
    </row>
    <row r="15" spans="1:8" ht="30" customHeight="1" x14ac:dyDescent="0.25">
      <c r="A15" s="87">
        <v>11</v>
      </c>
      <c r="B15" s="5" t="s">
        <v>61</v>
      </c>
      <c r="C15" s="9" t="s">
        <v>54</v>
      </c>
      <c r="D15" s="6">
        <v>30000</v>
      </c>
      <c r="E15" s="7" t="s">
        <v>10</v>
      </c>
      <c r="F15" s="5" t="s">
        <v>27</v>
      </c>
      <c r="G15" s="7" t="s">
        <v>55</v>
      </c>
      <c r="H15" s="26" t="s">
        <v>56</v>
      </c>
    </row>
    <row r="16" spans="1:8" ht="36" customHeight="1" x14ac:dyDescent="0.25">
      <c r="A16" s="87">
        <v>12</v>
      </c>
      <c r="B16" s="5" t="s">
        <v>62</v>
      </c>
      <c r="C16" s="9" t="s">
        <v>57</v>
      </c>
      <c r="D16" s="6">
        <v>10220</v>
      </c>
      <c r="E16" s="7" t="s">
        <v>10</v>
      </c>
      <c r="F16" s="5" t="s">
        <v>66</v>
      </c>
      <c r="G16" s="7" t="s">
        <v>58</v>
      </c>
      <c r="H16" s="26" t="s">
        <v>40</v>
      </c>
    </row>
    <row r="17" spans="1:8" ht="37.5" customHeight="1" x14ac:dyDescent="0.25">
      <c r="A17" s="87">
        <v>13</v>
      </c>
      <c r="B17" s="5" t="s">
        <v>63</v>
      </c>
      <c r="C17" s="9" t="s">
        <v>180</v>
      </c>
      <c r="D17" s="6">
        <v>111146</v>
      </c>
      <c r="E17" s="7" t="s">
        <v>10</v>
      </c>
      <c r="F17" s="5" t="s">
        <v>67</v>
      </c>
      <c r="G17" s="7" t="s">
        <v>59</v>
      </c>
      <c r="H17" s="26" t="s">
        <v>13</v>
      </c>
    </row>
    <row r="18" spans="1:8" ht="37.5" customHeight="1" x14ac:dyDescent="0.25">
      <c r="A18" s="87">
        <v>14</v>
      </c>
      <c r="B18" s="5" t="s">
        <v>63</v>
      </c>
      <c r="C18" s="9" t="s">
        <v>179</v>
      </c>
      <c r="D18" s="6">
        <v>15792</v>
      </c>
      <c r="E18" s="7" t="s">
        <v>10</v>
      </c>
      <c r="F18" s="5" t="s">
        <v>67</v>
      </c>
      <c r="G18" s="7" t="s">
        <v>59</v>
      </c>
      <c r="H18" s="26" t="s">
        <v>13</v>
      </c>
    </row>
    <row r="19" spans="1:8" ht="36.75" customHeight="1" x14ac:dyDescent="0.25">
      <c r="A19" s="87">
        <v>15</v>
      </c>
      <c r="B19" s="5" t="s">
        <v>64</v>
      </c>
      <c r="C19" s="9" t="s">
        <v>65</v>
      </c>
      <c r="D19" s="6">
        <v>1513</v>
      </c>
      <c r="E19" s="7" t="s">
        <v>10</v>
      </c>
      <c r="F19" s="5" t="s">
        <v>68</v>
      </c>
      <c r="G19" s="7" t="s">
        <v>69</v>
      </c>
      <c r="H19" s="26" t="s">
        <v>13</v>
      </c>
    </row>
    <row r="20" spans="1:8" ht="24.95" customHeight="1" x14ac:dyDescent="0.25">
      <c r="A20" s="87">
        <v>16</v>
      </c>
      <c r="B20" s="5" t="s">
        <v>41</v>
      </c>
      <c r="C20" s="5" t="s">
        <v>60</v>
      </c>
      <c r="D20" s="6">
        <v>100000</v>
      </c>
      <c r="E20" s="7" t="s">
        <v>10</v>
      </c>
      <c r="F20" s="5" t="s">
        <v>74</v>
      </c>
      <c r="G20" s="5" t="s">
        <v>70</v>
      </c>
      <c r="H20" s="26"/>
    </row>
    <row r="21" spans="1:8" ht="34.5" customHeight="1" x14ac:dyDescent="0.25">
      <c r="A21" s="87">
        <v>17</v>
      </c>
      <c r="B21" s="5" t="s">
        <v>41</v>
      </c>
      <c r="C21" s="5" t="s">
        <v>42</v>
      </c>
      <c r="D21" s="6">
        <f>86974-52814</f>
        <v>34160</v>
      </c>
      <c r="E21" s="7" t="s">
        <v>10</v>
      </c>
      <c r="F21" s="5" t="s">
        <v>43</v>
      </c>
      <c r="G21" s="7" t="s">
        <v>35</v>
      </c>
      <c r="H21" s="26" t="s">
        <v>13</v>
      </c>
    </row>
    <row r="22" spans="1:8" ht="30" customHeight="1" x14ac:dyDescent="0.25">
      <c r="A22" s="87">
        <v>18</v>
      </c>
      <c r="B22" s="5" t="s">
        <v>41</v>
      </c>
      <c r="C22" s="5" t="s">
        <v>44</v>
      </c>
      <c r="D22" s="6">
        <v>277184</v>
      </c>
      <c r="E22" s="7" t="s">
        <v>10</v>
      </c>
      <c r="F22" s="5" t="s">
        <v>45</v>
      </c>
      <c r="G22" s="7" t="s">
        <v>46</v>
      </c>
      <c r="H22" s="26" t="s">
        <v>13</v>
      </c>
    </row>
    <row r="23" spans="1:8" ht="30" customHeight="1" x14ac:dyDescent="0.25">
      <c r="A23" s="87">
        <v>19</v>
      </c>
      <c r="B23" s="5" t="s">
        <v>41</v>
      </c>
      <c r="C23" s="5" t="s">
        <v>47</v>
      </c>
      <c r="D23" s="6">
        <v>70028</v>
      </c>
      <c r="E23" s="7" t="s">
        <v>10</v>
      </c>
      <c r="F23" s="5" t="s">
        <v>45</v>
      </c>
      <c r="G23" s="7" t="s">
        <v>46</v>
      </c>
      <c r="H23" s="26" t="s">
        <v>13</v>
      </c>
    </row>
    <row r="24" spans="1:8" ht="30" customHeight="1" x14ac:dyDescent="0.25">
      <c r="A24" s="87">
        <v>20</v>
      </c>
      <c r="B24" s="5" t="s">
        <v>41</v>
      </c>
      <c r="C24" s="5" t="s">
        <v>48</v>
      </c>
      <c r="D24" s="6">
        <v>64276.92</v>
      </c>
      <c r="E24" s="7" t="s">
        <v>10</v>
      </c>
      <c r="F24" s="5" t="s">
        <v>45</v>
      </c>
      <c r="G24" s="7" t="s">
        <v>46</v>
      </c>
      <c r="H24" s="26" t="s">
        <v>13</v>
      </c>
    </row>
    <row r="25" spans="1:8" ht="30" customHeight="1" x14ac:dyDescent="0.25">
      <c r="A25" s="87">
        <v>21</v>
      </c>
      <c r="B25" s="5" t="s">
        <v>41</v>
      </c>
      <c r="C25" s="5" t="s">
        <v>49</v>
      </c>
      <c r="D25" s="6">
        <v>58557.56</v>
      </c>
      <c r="E25" s="7" t="s">
        <v>10</v>
      </c>
      <c r="F25" s="5" t="s">
        <v>45</v>
      </c>
      <c r="G25" s="7" t="s">
        <v>46</v>
      </c>
      <c r="H25" s="26" t="s">
        <v>13</v>
      </c>
    </row>
    <row r="26" spans="1:8" ht="30" customHeight="1" thickBot="1" x14ac:dyDescent="0.3">
      <c r="A26" s="87">
        <v>22</v>
      </c>
      <c r="B26" s="7" t="s">
        <v>50</v>
      </c>
      <c r="C26" s="7" t="s">
        <v>51</v>
      </c>
      <c r="D26" s="8">
        <v>397380.83999999997</v>
      </c>
      <c r="E26" s="7" t="s">
        <v>10</v>
      </c>
      <c r="F26" s="5" t="s">
        <v>52</v>
      </c>
      <c r="G26" s="7" t="s">
        <v>53</v>
      </c>
      <c r="H26" s="26" t="s">
        <v>13</v>
      </c>
    </row>
    <row r="27" spans="1:8" ht="21" customHeight="1" thickBot="1" x14ac:dyDescent="0.3">
      <c r="A27" s="7"/>
      <c r="B27" s="7"/>
      <c r="C27" s="43" t="s">
        <v>126</v>
      </c>
      <c r="D27" s="42">
        <f>SUM(D5:D26)</f>
        <v>1477012.3199999998</v>
      </c>
      <c r="E27" s="10"/>
      <c r="F27" s="11"/>
      <c r="G27" s="12"/>
      <c r="H27" s="96"/>
    </row>
    <row r="28" spans="1:8" s="13" customFormat="1" ht="21" customHeight="1" x14ac:dyDescent="0.25">
      <c r="B28" s="37"/>
      <c r="C28" s="40"/>
      <c r="D28" s="36"/>
      <c r="E28" s="37"/>
      <c r="F28" s="38"/>
      <c r="G28" s="20"/>
      <c r="H28" s="97"/>
    </row>
    <row r="29" spans="1:8" s="13" customFormat="1" ht="21" customHeight="1" x14ac:dyDescent="0.25">
      <c r="A29" s="87">
        <v>23</v>
      </c>
      <c r="B29" s="69" t="s">
        <v>183</v>
      </c>
      <c r="C29" s="7" t="s">
        <v>177</v>
      </c>
      <c r="D29" s="70">
        <f>645666.7-D17</f>
        <v>534520.69999999995</v>
      </c>
      <c r="E29" s="7" t="s">
        <v>10</v>
      </c>
      <c r="F29" s="7" t="s">
        <v>173</v>
      </c>
      <c r="G29" s="20"/>
      <c r="H29" s="97"/>
    </row>
    <row r="30" spans="1:8" s="13" customFormat="1" ht="21" customHeight="1" x14ac:dyDescent="0.25">
      <c r="A30" s="87">
        <v>24</v>
      </c>
      <c r="B30" s="69" t="s">
        <v>183</v>
      </c>
      <c r="C30" s="7" t="s">
        <v>178</v>
      </c>
      <c r="D30" s="70">
        <f>110094.9228-D18</f>
        <v>94302.9228</v>
      </c>
      <c r="E30" s="7" t="s">
        <v>10</v>
      </c>
      <c r="F30" s="7" t="s">
        <v>173</v>
      </c>
      <c r="G30" s="20"/>
      <c r="H30" s="97"/>
    </row>
    <row r="31" spans="1:8" s="13" customFormat="1" ht="21" customHeight="1" x14ac:dyDescent="0.25">
      <c r="A31" s="87">
        <v>25</v>
      </c>
      <c r="B31" s="69" t="s">
        <v>183</v>
      </c>
      <c r="C31" s="7" t="s">
        <v>172</v>
      </c>
      <c r="D31" s="70">
        <v>152500</v>
      </c>
      <c r="E31" s="7" t="s">
        <v>10</v>
      </c>
      <c r="F31" s="7" t="s">
        <v>173</v>
      </c>
      <c r="G31" s="20"/>
      <c r="H31" s="97"/>
    </row>
    <row r="32" spans="1:8" s="13" customFormat="1" ht="21" customHeight="1" x14ac:dyDescent="0.25">
      <c r="A32" s="87">
        <v>26</v>
      </c>
      <c r="B32" s="69" t="s">
        <v>183</v>
      </c>
      <c r="C32" s="7" t="s">
        <v>174</v>
      </c>
      <c r="D32" s="70">
        <v>248880</v>
      </c>
      <c r="E32" s="7" t="s">
        <v>10</v>
      </c>
      <c r="F32" s="7" t="s">
        <v>173</v>
      </c>
      <c r="G32" s="20"/>
      <c r="H32" s="97"/>
    </row>
    <row r="33" spans="1:8" s="13" customFormat="1" ht="21" customHeight="1" x14ac:dyDescent="0.25">
      <c r="A33" s="87">
        <v>27</v>
      </c>
      <c r="B33" s="69" t="s">
        <v>183</v>
      </c>
      <c r="C33" s="7" t="s">
        <v>175</v>
      </c>
      <c r="D33" s="70">
        <f>114977.07-D16</f>
        <v>104757.07</v>
      </c>
      <c r="E33" s="7" t="s">
        <v>10</v>
      </c>
      <c r="F33" s="7" t="s">
        <v>173</v>
      </c>
      <c r="G33" s="20"/>
      <c r="H33" s="97"/>
    </row>
    <row r="34" spans="1:8" s="13" customFormat="1" ht="21" customHeight="1" x14ac:dyDescent="0.25">
      <c r="A34" s="87">
        <v>28</v>
      </c>
      <c r="B34" s="69" t="s">
        <v>183</v>
      </c>
      <c r="C34" s="7" t="s">
        <v>176</v>
      </c>
      <c r="D34" s="70">
        <v>19164.98</v>
      </c>
      <c r="E34" s="7" t="s">
        <v>10</v>
      </c>
      <c r="F34" s="7" t="s">
        <v>173</v>
      </c>
      <c r="G34" s="20"/>
      <c r="H34" s="97"/>
    </row>
    <row r="35" spans="1:8" s="13" customFormat="1" ht="21" customHeight="1" x14ac:dyDescent="0.25">
      <c r="B35" s="37"/>
      <c r="C35" s="43" t="s">
        <v>181</v>
      </c>
      <c r="D35" s="64">
        <f>SUM(D29:D34)</f>
        <v>1154125.6728000001</v>
      </c>
      <c r="E35" s="37"/>
      <c r="F35" s="38"/>
      <c r="G35" s="20"/>
      <c r="H35" s="97"/>
    </row>
    <row r="36" spans="1:8" s="13" customFormat="1" ht="21" customHeight="1" x14ac:dyDescent="0.25">
      <c r="B36" s="37"/>
      <c r="C36" s="40"/>
      <c r="D36" s="36"/>
      <c r="E36" s="37"/>
      <c r="F36" s="38"/>
      <c r="G36" s="20"/>
      <c r="H36" s="97"/>
    </row>
    <row r="37" spans="1:8" s="13" customFormat="1" ht="30" customHeight="1" x14ac:dyDescent="0.25">
      <c r="A37" s="87">
        <v>29</v>
      </c>
      <c r="B37" s="5" t="s">
        <v>161</v>
      </c>
      <c r="C37" s="29" t="s">
        <v>135</v>
      </c>
      <c r="D37" s="59">
        <v>146400</v>
      </c>
      <c r="E37" s="60" t="s">
        <v>10</v>
      </c>
      <c r="F37" s="38"/>
      <c r="G37" s="20"/>
      <c r="H37" s="97"/>
    </row>
    <row r="38" spans="1:8" s="13" customFormat="1" ht="30" customHeight="1" x14ac:dyDescent="0.25">
      <c r="A38" s="87">
        <v>30</v>
      </c>
      <c r="B38" s="5" t="s">
        <v>161</v>
      </c>
      <c r="C38" s="29" t="s">
        <v>136</v>
      </c>
      <c r="D38" s="59">
        <v>12200</v>
      </c>
      <c r="E38" s="60" t="s">
        <v>10</v>
      </c>
      <c r="F38" s="38"/>
      <c r="G38" s="20"/>
      <c r="H38" s="97"/>
    </row>
    <row r="39" spans="1:8" s="13" customFormat="1" ht="30" customHeight="1" x14ac:dyDescent="0.25">
      <c r="A39" s="87">
        <v>31</v>
      </c>
      <c r="B39" s="5" t="s">
        <v>161</v>
      </c>
      <c r="C39" s="29" t="s">
        <v>137</v>
      </c>
      <c r="D39" s="59">
        <v>146400</v>
      </c>
      <c r="E39" s="60" t="s">
        <v>10</v>
      </c>
      <c r="F39" s="38"/>
      <c r="G39" s="20"/>
      <c r="H39" s="97"/>
    </row>
    <row r="40" spans="1:8" s="13" customFormat="1" ht="30" customHeight="1" x14ac:dyDescent="0.25">
      <c r="A40" s="87">
        <v>32</v>
      </c>
      <c r="B40" s="5" t="s">
        <v>161</v>
      </c>
      <c r="C40" s="29" t="s">
        <v>138</v>
      </c>
      <c r="D40" s="59">
        <v>36600</v>
      </c>
      <c r="E40" s="60" t="s">
        <v>10</v>
      </c>
      <c r="F40" s="38"/>
      <c r="G40" s="20"/>
      <c r="H40" s="97"/>
    </row>
    <row r="41" spans="1:8" s="13" customFormat="1" ht="30" customHeight="1" x14ac:dyDescent="0.25">
      <c r="A41" s="87">
        <v>33</v>
      </c>
      <c r="B41" s="5" t="s">
        <v>161</v>
      </c>
      <c r="C41" s="29" t="s">
        <v>139</v>
      </c>
      <c r="D41" s="59">
        <v>146400</v>
      </c>
      <c r="E41" s="60" t="s">
        <v>10</v>
      </c>
      <c r="F41" s="38"/>
      <c r="G41" s="20"/>
      <c r="H41" s="97"/>
    </row>
    <row r="42" spans="1:8" s="13" customFormat="1" ht="30" customHeight="1" x14ac:dyDescent="0.25">
      <c r="A42" s="87">
        <v>34</v>
      </c>
      <c r="B42" s="5" t="s">
        <v>161</v>
      </c>
      <c r="C42" s="29" t="s">
        <v>140</v>
      </c>
      <c r="D42" s="59">
        <v>122000</v>
      </c>
      <c r="E42" s="60" t="s">
        <v>10</v>
      </c>
      <c r="F42" s="38"/>
      <c r="G42" s="20"/>
      <c r="H42" s="97"/>
    </row>
    <row r="43" spans="1:8" s="13" customFormat="1" ht="30" customHeight="1" x14ac:dyDescent="0.25">
      <c r="A43" s="87">
        <v>35</v>
      </c>
      <c r="B43" s="5" t="s">
        <v>161</v>
      </c>
      <c r="C43" s="29" t="s">
        <v>141</v>
      </c>
      <c r="D43" s="59">
        <f>36600*4</f>
        <v>146400</v>
      </c>
      <c r="E43" s="60" t="s">
        <v>10</v>
      </c>
      <c r="F43" s="38"/>
      <c r="G43" s="20"/>
      <c r="H43" s="97"/>
    </row>
    <row r="44" spans="1:8" s="13" customFormat="1" ht="30" customHeight="1" x14ac:dyDescent="0.25">
      <c r="A44" s="87">
        <v>36</v>
      </c>
      <c r="B44" s="5" t="s">
        <v>161</v>
      </c>
      <c r="C44" s="29" t="s">
        <v>142</v>
      </c>
      <c r="D44" s="59">
        <v>97600</v>
      </c>
      <c r="E44" s="60" t="s">
        <v>10</v>
      </c>
      <c r="F44" s="38"/>
      <c r="G44" s="20"/>
      <c r="H44" s="97"/>
    </row>
    <row r="45" spans="1:8" s="13" customFormat="1" ht="30" customHeight="1" x14ac:dyDescent="0.25">
      <c r="A45" s="87">
        <v>37</v>
      </c>
      <c r="B45" s="5" t="s">
        <v>161</v>
      </c>
      <c r="C45" s="29" t="s">
        <v>143</v>
      </c>
      <c r="D45" s="59">
        <v>54900</v>
      </c>
      <c r="E45" s="60" t="s">
        <v>10</v>
      </c>
      <c r="F45" s="38"/>
      <c r="G45" s="20"/>
      <c r="H45" s="97"/>
    </row>
    <row r="46" spans="1:8" s="13" customFormat="1" ht="30" customHeight="1" x14ac:dyDescent="0.25">
      <c r="A46" s="87">
        <v>38</v>
      </c>
      <c r="B46" s="5" t="s">
        <v>161</v>
      </c>
      <c r="C46" s="29" t="s">
        <v>144</v>
      </c>
      <c r="D46" s="59">
        <v>122000</v>
      </c>
      <c r="E46" s="60" t="s">
        <v>10</v>
      </c>
      <c r="F46" s="38"/>
      <c r="G46" s="20"/>
      <c r="H46" s="97"/>
    </row>
    <row r="47" spans="1:8" s="13" customFormat="1" ht="30" customHeight="1" x14ac:dyDescent="0.25">
      <c r="A47" s="87">
        <v>39</v>
      </c>
      <c r="B47" s="5" t="s">
        <v>161</v>
      </c>
      <c r="C47" s="29" t="s">
        <v>145</v>
      </c>
      <c r="D47" s="59">
        <v>18000</v>
      </c>
      <c r="E47" s="60" t="s">
        <v>10</v>
      </c>
      <c r="F47" s="38"/>
      <c r="G47" s="20"/>
      <c r="H47" s="97"/>
    </row>
    <row r="48" spans="1:8" s="13" customFormat="1" ht="30" customHeight="1" x14ac:dyDescent="0.25">
      <c r="A48" s="87">
        <v>40</v>
      </c>
      <c r="B48" s="5" t="s">
        <v>161</v>
      </c>
      <c r="C48" s="29" t="s">
        <v>146</v>
      </c>
      <c r="D48" s="59">
        <v>122000</v>
      </c>
      <c r="E48" s="60" t="s">
        <v>10</v>
      </c>
      <c r="F48" s="38"/>
      <c r="G48" s="20"/>
      <c r="H48" s="97"/>
    </row>
    <row r="49" spans="1:8" s="13" customFormat="1" ht="30" customHeight="1" x14ac:dyDescent="0.25">
      <c r="A49" s="87">
        <v>41</v>
      </c>
      <c r="B49" s="5" t="s">
        <v>161</v>
      </c>
      <c r="C49" s="29" t="s">
        <v>147</v>
      </c>
      <c r="D49" s="61">
        <v>610000</v>
      </c>
      <c r="E49" s="62" t="s">
        <v>10</v>
      </c>
      <c r="F49" s="38"/>
      <c r="G49" s="20"/>
      <c r="H49" s="97"/>
    </row>
    <row r="50" spans="1:8" s="13" customFormat="1" ht="30" customHeight="1" x14ac:dyDescent="0.25">
      <c r="A50" s="87">
        <v>42</v>
      </c>
      <c r="B50" s="5" t="s">
        <v>161</v>
      </c>
      <c r="C50" s="29" t="s">
        <v>148</v>
      </c>
      <c r="D50" s="59">
        <v>1098000</v>
      </c>
      <c r="E50" s="60" t="s">
        <v>10</v>
      </c>
      <c r="F50" s="38"/>
      <c r="G50" s="20"/>
      <c r="H50" s="97"/>
    </row>
    <row r="51" spans="1:8" s="13" customFormat="1" ht="30" customHeight="1" x14ac:dyDescent="0.25">
      <c r="A51" s="87">
        <v>43</v>
      </c>
      <c r="B51" s="5" t="s">
        <v>161</v>
      </c>
      <c r="C51" s="29" t="s">
        <v>149</v>
      </c>
      <c r="D51" s="59">
        <v>292800</v>
      </c>
      <c r="E51" s="60" t="s">
        <v>10</v>
      </c>
      <c r="F51" s="38"/>
      <c r="G51" s="20"/>
      <c r="H51" s="97"/>
    </row>
    <row r="52" spans="1:8" s="13" customFormat="1" ht="30" customHeight="1" x14ac:dyDescent="0.25">
      <c r="A52" s="87">
        <v>44</v>
      </c>
      <c r="B52" s="5" t="s">
        <v>161</v>
      </c>
      <c r="C52" s="29" t="s">
        <v>150</v>
      </c>
      <c r="D52" s="59">
        <v>384300</v>
      </c>
      <c r="E52" s="60" t="s">
        <v>10</v>
      </c>
      <c r="F52" s="38"/>
      <c r="G52" s="20"/>
      <c r="H52" s="97"/>
    </row>
    <row r="53" spans="1:8" s="13" customFormat="1" ht="30" customHeight="1" x14ac:dyDescent="0.25">
      <c r="A53" s="87">
        <v>45</v>
      </c>
      <c r="B53" s="5" t="s">
        <v>161</v>
      </c>
      <c r="C53" s="29" t="s">
        <v>151</v>
      </c>
      <c r="D53" s="59">
        <v>585600</v>
      </c>
      <c r="E53" s="60" t="s">
        <v>10</v>
      </c>
      <c r="F53" s="38"/>
      <c r="G53" s="20"/>
      <c r="H53" s="97"/>
    </row>
    <row r="54" spans="1:8" s="13" customFormat="1" ht="30" customHeight="1" x14ac:dyDescent="0.25">
      <c r="A54" s="87">
        <v>46</v>
      </c>
      <c r="B54" s="5" t="s">
        <v>161</v>
      </c>
      <c r="C54" s="29" t="s">
        <v>152</v>
      </c>
      <c r="D54" s="59">
        <v>488000</v>
      </c>
      <c r="E54" s="60" t="s">
        <v>10</v>
      </c>
      <c r="F54" s="38"/>
      <c r="G54" s="20"/>
      <c r="H54" s="97"/>
    </row>
    <row r="55" spans="1:8" s="13" customFormat="1" ht="30" customHeight="1" x14ac:dyDescent="0.25">
      <c r="A55" s="87">
        <v>47</v>
      </c>
      <c r="B55" s="5" t="s">
        <v>161</v>
      </c>
      <c r="C55" s="66" t="s">
        <v>153</v>
      </c>
      <c r="D55" s="59">
        <v>488000</v>
      </c>
      <c r="E55" s="63" t="s">
        <v>10</v>
      </c>
      <c r="F55" s="38"/>
      <c r="G55" s="20"/>
      <c r="H55" s="97"/>
    </row>
    <row r="56" spans="1:8" s="13" customFormat="1" ht="30" customHeight="1" x14ac:dyDescent="0.25">
      <c r="A56" s="87">
        <v>48</v>
      </c>
      <c r="B56" s="5" t="s">
        <v>161</v>
      </c>
      <c r="C56" s="29" t="s">
        <v>154</v>
      </c>
      <c r="D56" s="59">
        <v>305000</v>
      </c>
      <c r="E56" s="60" t="s">
        <v>10</v>
      </c>
      <c r="F56" s="38"/>
      <c r="G56" s="20"/>
      <c r="H56" s="97"/>
    </row>
    <row r="57" spans="1:8" s="13" customFormat="1" ht="30" customHeight="1" x14ac:dyDescent="0.25">
      <c r="A57" s="87">
        <v>49</v>
      </c>
      <c r="B57" s="5" t="s">
        <v>161</v>
      </c>
      <c r="C57" s="29" t="s">
        <v>155</v>
      </c>
      <c r="D57" s="59">
        <v>366000</v>
      </c>
      <c r="E57" s="60" t="s">
        <v>10</v>
      </c>
      <c r="F57" s="38"/>
      <c r="G57" s="20"/>
      <c r="H57" s="97"/>
    </row>
    <row r="58" spans="1:8" s="13" customFormat="1" ht="30" customHeight="1" x14ac:dyDescent="0.25">
      <c r="A58" s="87">
        <v>50</v>
      </c>
      <c r="B58" s="5" t="s">
        <v>161</v>
      </c>
      <c r="C58" s="29" t="s">
        <v>156</v>
      </c>
      <c r="D58" s="59">
        <v>292800</v>
      </c>
      <c r="E58" s="60" t="s">
        <v>10</v>
      </c>
      <c r="F58" s="38"/>
      <c r="G58" s="20"/>
      <c r="H58" s="97"/>
    </row>
    <row r="59" spans="1:8" s="13" customFormat="1" ht="30" customHeight="1" x14ac:dyDescent="0.25">
      <c r="A59" s="87">
        <v>51</v>
      </c>
      <c r="B59" s="5" t="s">
        <v>161</v>
      </c>
      <c r="C59" s="29" t="s">
        <v>157</v>
      </c>
      <c r="D59" s="59">
        <v>1171200</v>
      </c>
      <c r="E59" s="60" t="s">
        <v>10</v>
      </c>
      <c r="F59" s="38"/>
      <c r="G59" s="20"/>
      <c r="H59" s="97"/>
    </row>
    <row r="60" spans="1:8" s="13" customFormat="1" ht="30" customHeight="1" x14ac:dyDescent="0.25">
      <c r="A60" s="87">
        <v>52</v>
      </c>
      <c r="B60" s="5" t="s">
        <v>161</v>
      </c>
      <c r="C60" s="29" t="s">
        <v>158</v>
      </c>
      <c r="D60" s="59">
        <v>976000</v>
      </c>
      <c r="E60" s="60" t="s">
        <v>10</v>
      </c>
      <c r="F60" s="38"/>
      <c r="G60" s="20"/>
      <c r="H60" s="97"/>
    </row>
    <row r="61" spans="1:8" s="13" customFormat="1" ht="30" customHeight="1" x14ac:dyDescent="0.25">
      <c r="A61" s="87">
        <v>53</v>
      </c>
      <c r="B61" s="5" t="s">
        <v>161</v>
      </c>
      <c r="C61" s="29" t="s">
        <v>159</v>
      </c>
      <c r="D61" s="59">
        <v>366000</v>
      </c>
      <c r="E61" s="60" t="s">
        <v>10</v>
      </c>
      <c r="F61" s="38"/>
      <c r="G61" s="20"/>
      <c r="H61" s="97"/>
    </row>
    <row r="62" spans="1:8" s="13" customFormat="1" ht="36.75" customHeight="1" x14ac:dyDescent="0.25">
      <c r="B62" s="37"/>
      <c r="C62" s="43" t="s">
        <v>160</v>
      </c>
      <c r="D62" s="64">
        <f>SUM(D37:D61)</f>
        <v>8594600</v>
      </c>
      <c r="E62" s="65"/>
      <c r="F62" s="38"/>
      <c r="G62" s="20"/>
      <c r="H62" s="97"/>
    </row>
    <row r="63" spans="1:8" s="41" customFormat="1" ht="24.95" customHeight="1" x14ac:dyDescent="0.25">
      <c r="B63" s="37"/>
      <c r="C63" s="40"/>
      <c r="D63" s="36"/>
      <c r="E63" s="37"/>
      <c r="F63" s="14" t="s">
        <v>131</v>
      </c>
      <c r="G63" s="5" t="s">
        <v>130</v>
      </c>
      <c r="H63" s="98"/>
    </row>
    <row r="64" spans="1:8" s="41" customFormat="1" ht="38.25" customHeight="1" x14ac:dyDescent="0.25">
      <c r="A64" s="87">
        <v>54</v>
      </c>
      <c r="B64" s="27">
        <v>2025</v>
      </c>
      <c r="C64" s="27" t="s">
        <v>107</v>
      </c>
      <c r="D64" s="28">
        <f t="shared" ref="D64:D71" si="0">G64*F64</f>
        <v>34160</v>
      </c>
      <c r="E64" s="27" t="s">
        <v>10</v>
      </c>
      <c r="F64" s="28">
        <v>17080</v>
      </c>
      <c r="G64" s="71">
        <v>2</v>
      </c>
      <c r="H64" s="99"/>
    </row>
    <row r="65" spans="1:8" s="41" customFormat="1" ht="24.95" customHeight="1" x14ac:dyDescent="0.25">
      <c r="A65" s="87">
        <v>55</v>
      </c>
      <c r="B65" s="27">
        <v>2025</v>
      </c>
      <c r="C65" s="27" t="s">
        <v>108</v>
      </c>
      <c r="D65" s="28">
        <f t="shared" si="0"/>
        <v>122000</v>
      </c>
      <c r="E65" s="27" t="s">
        <v>10</v>
      </c>
      <c r="F65" s="28">
        <v>122000</v>
      </c>
      <c r="G65" s="71">
        <v>1</v>
      </c>
      <c r="H65" s="99"/>
    </row>
    <row r="66" spans="1:8" s="41" customFormat="1" ht="24.95" customHeight="1" x14ac:dyDescent="0.25">
      <c r="A66" s="87">
        <v>56</v>
      </c>
      <c r="B66" s="27">
        <v>2025</v>
      </c>
      <c r="C66" s="27" t="s">
        <v>109</v>
      </c>
      <c r="D66" s="28">
        <f t="shared" si="0"/>
        <v>427000</v>
      </c>
      <c r="E66" s="27" t="s">
        <v>10</v>
      </c>
      <c r="F66" s="28">
        <v>85400</v>
      </c>
      <c r="G66" s="71">
        <v>5</v>
      </c>
      <c r="H66" s="99"/>
    </row>
    <row r="67" spans="1:8" s="41" customFormat="1" ht="24.95" customHeight="1" x14ac:dyDescent="0.25">
      <c r="A67" s="87">
        <v>57</v>
      </c>
      <c r="B67" s="27">
        <v>2025</v>
      </c>
      <c r="C67" s="27" t="s">
        <v>110</v>
      </c>
      <c r="D67" s="28">
        <f t="shared" si="0"/>
        <v>439200</v>
      </c>
      <c r="E67" s="27" t="s">
        <v>10</v>
      </c>
      <c r="F67" s="28">
        <v>219600</v>
      </c>
      <c r="G67" s="71">
        <v>2</v>
      </c>
      <c r="H67" s="99"/>
    </row>
    <row r="68" spans="1:8" s="41" customFormat="1" ht="24.95" customHeight="1" x14ac:dyDescent="0.25">
      <c r="A68" s="87">
        <v>58</v>
      </c>
      <c r="B68" s="27">
        <v>2025</v>
      </c>
      <c r="C68" s="27" t="s">
        <v>111</v>
      </c>
      <c r="D68" s="28">
        <f t="shared" si="0"/>
        <v>42700</v>
      </c>
      <c r="E68" s="27" t="s">
        <v>10</v>
      </c>
      <c r="F68" s="28">
        <v>8540</v>
      </c>
      <c r="G68" s="71">
        <v>5</v>
      </c>
      <c r="H68" s="99"/>
    </row>
    <row r="69" spans="1:8" s="41" customFormat="1" ht="24.95" customHeight="1" x14ac:dyDescent="0.25">
      <c r="A69" s="87">
        <v>59</v>
      </c>
      <c r="B69" s="27">
        <v>2025</v>
      </c>
      <c r="C69" s="27" t="s">
        <v>112</v>
      </c>
      <c r="D69" s="28">
        <f t="shared" si="0"/>
        <v>183000</v>
      </c>
      <c r="E69" s="27" t="s">
        <v>10</v>
      </c>
      <c r="F69" s="28">
        <v>61000</v>
      </c>
      <c r="G69" s="71">
        <v>3</v>
      </c>
      <c r="H69" s="99"/>
    </row>
    <row r="70" spans="1:8" s="41" customFormat="1" ht="24.95" customHeight="1" x14ac:dyDescent="0.25">
      <c r="A70" s="87">
        <v>60</v>
      </c>
      <c r="B70" s="27">
        <v>2025</v>
      </c>
      <c r="C70" s="27" t="s">
        <v>113</v>
      </c>
      <c r="D70" s="28">
        <f t="shared" si="0"/>
        <v>549000</v>
      </c>
      <c r="E70" s="27" t="s">
        <v>10</v>
      </c>
      <c r="F70" s="28">
        <v>3660</v>
      </c>
      <c r="G70" s="71">
        <v>150</v>
      </c>
      <c r="H70" s="99"/>
    </row>
    <row r="71" spans="1:8" s="41" customFormat="1" ht="24.95" customHeight="1" x14ac:dyDescent="0.25">
      <c r="A71" s="87">
        <v>61</v>
      </c>
      <c r="B71" s="27">
        <v>2025</v>
      </c>
      <c r="C71" s="27" t="s">
        <v>114</v>
      </c>
      <c r="D71" s="28">
        <f t="shared" si="0"/>
        <v>122000</v>
      </c>
      <c r="E71" s="27" t="s">
        <v>10</v>
      </c>
      <c r="F71" s="28">
        <v>12200</v>
      </c>
      <c r="G71" s="71">
        <v>10</v>
      </c>
      <c r="H71" s="99"/>
    </row>
    <row r="72" spans="1:8" s="41" customFormat="1" ht="24.95" customHeight="1" x14ac:dyDescent="0.25">
      <c r="A72" s="87">
        <v>62</v>
      </c>
      <c r="B72" s="67">
        <v>2025</v>
      </c>
      <c r="C72" s="29" t="s">
        <v>115</v>
      </c>
      <c r="D72" s="28">
        <v>56000</v>
      </c>
      <c r="E72" s="27" t="s">
        <v>10</v>
      </c>
      <c r="F72" s="28">
        <v>976</v>
      </c>
      <c r="G72" s="72">
        <v>70</v>
      </c>
      <c r="H72" s="99"/>
    </row>
    <row r="73" spans="1:8" s="41" customFormat="1" ht="24.95" customHeight="1" x14ac:dyDescent="0.25">
      <c r="A73" s="87">
        <v>63</v>
      </c>
      <c r="B73" s="67">
        <v>2025</v>
      </c>
      <c r="C73" s="29" t="s">
        <v>116</v>
      </c>
      <c r="D73" s="28">
        <v>25000</v>
      </c>
      <c r="E73" s="27" t="s">
        <v>10</v>
      </c>
      <c r="F73" s="28">
        <v>610</v>
      </c>
      <c r="G73" s="72">
        <v>50</v>
      </c>
      <c r="H73" s="99"/>
    </row>
    <row r="74" spans="1:8" s="41" customFormat="1" ht="24.95" customHeight="1" x14ac:dyDescent="0.25">
      <c r="A74" s="87">
        <v>64</v>
      </c>
      <c r="B74" s="67">
        <v>2025</v>
      </c>
      <c r="C74" s="29" t="s">
        <v>117</v>
      </c>
      <c r="D74" s="28">
        <v>50000</v>
      </c>
      <c r="E74" s="27" t="s">
        <v>10</v>
      </c>
      <c r="F74" s="28">
        <v>610</v>
      </c>
      <c r="G74" s="72">
        <v>100</v>
      </c>
      <c r="H74" s="99"/>
    </row>
    <row r="75" spans="1:8" s="41" customFormat="1" ht="24.95" customHeight="1" x14ac:dyDescent="0.25">
      <c r="A75" s="87">
        <v>65</v>
      </c>
      <c r="B75" s="67">
        <v>2025</v>
      </c>
      <c r="C75" s="31" t="s">
        <v>118</v>
      </c>
      <c r="D75" s="28">
        <v>160000</v>
      </c>
      <c r="E75" s="27" t="s">
        <v>10</v>
      </c>
      <c r="F75" s="28">
        <v>9760</v>
      </c>
      <c r="G75" s="73">
        <v>20</v>
      </c>
      <c r="H75" s="99"/>
    </row>
    <row r="76" spans="1:8" s="41" customFormat="1" ht="24.95" customHeight="1" x14ac:dyDescent="0.25">
      <c r="A76" s="87">
        <v>66</v>
      </c>
      <c r="B76" s="67">
        <v>2025</v>
      </c>
      <c r="C76" s="31" t="s">
        <v>119</v>
      </c>
      <c r="D76" s="28">
        <v>15000</v>
      </c>
      <c r="E76" s="27" t="s">
        <v>10</v>
      </c>
      <c r="F76" s="28">
        <v>610</v>
      </c>
      <c r="G76" s="73">
        <v>30</v>
      </c>
      <c r="H76" s="99"/>
    </row>
    <row r="77" spans="1:8" s="41" customFormat="1" ht="24.95" customHeight="1" x14ac:dyDescent="0.25">
      <c r="A77" s="87">
        <v>67</v>
      </c>
      <c r="B77" s="68">
        <v>2025</v>
      </c>
      <c r="C77" s="32" t="s">
        <v>120</v>
      </c>
      <c r="D77" s="28">
        <v>20000</v>
      </c>
      <c r="E77" s="14" t="s">
        <v>10</v>
      </c>
      <c r="F77" s="28">
        <v>1220</v>
      </c>
      <c r="G77" s="74">
        <v>20</v>
      </c>
      <c r="H77" s="99"/>
    </row>
    <row r="78" spans="1:8" s="41" customFormat="1" ht="24.95" customHeight="1" x14ac:dyDescent="0.25">
      <c r="A78" s="87">
        <v>68</v>
      </c>
      <c r="B78" s="67">
        <v>2025</v>
      </c>
      <c r="C78" s="31" t="s">
        <v>121</v>
      </c>
      <c r="D78" s="28">
        <v>72000</v>
      </c>
      <c r="E78" s="27" t="s">
        <v>10</v>
      </c>
      <c r="F78" s="28">
        <v>14640</v>
      </c>
      <c r="G78" s="73">
        <v>6</v>
      </c>
      <c r="H78" s="99"/>
    </row>
    <row r="79" spans="1:8" s="41" customFormat="1" ht="24.95" customHeight="1" x14ac:dyDescent="0.25">
      <c r="A79" s="87">
        <v>69</v>
      </c>
      <c r="B79" s="67">
        <v>2025</v>
      </c>
      <c r="C79" s="31" t="s">
        <v>122</v>
      </c>
      <c r="D79" s="28">
        <v>90000</v>
      </c>
      <c r="E79" s="27" t="s">
        <v>10</v>
      </c>
      <c r="F79" s="28">
        <v>21960</v>
      </c>
      <c r="G79" s="73">
        <v>5</v>
      </c>
      <c r="H79" s="99"/>
    </row>
    <row r="80" spans="1:8" s="41" customFormat="1" ht="24.95" customHeight="1" x14ac:dyDescent="0.25">
      <c r="A80" s="87">
        <v>70</v>
      </c>
      <c r="B80" s="67">
        <v>2025</v>
      </c>
      <c r="C80" s="31" t="s">
        <v>123</v>
      </c>
      <c r="D80" s="28">
        <v>60000</v>
      </c>
      <c r="E80" s="27" t="s">
        <v>10</v>
      </c>
      <c r="F80" s="28">
        <v>18300</v>
      </c>
      <c r="G80" s="73">
        <v>4</v>
      </c>
      <c r="H80" s="99"/>
    </row>
    <row r="81" spans="1:8" s="41" customFormat="1" ht="24.95" customHeight="1" x14ac:dyDescent="0.25">
      <c r="B81" s="33"/>
      <c r="C81" s="43" t="s">
        <v>127</v>
      </c>
      <c r="D81" s="64">
        <f>SUM(D64:D80)</f>
        <v>2467060</v>
      </c>
      <c r="E81" s="44"/>
      <c r="F81" s="34"/>
      <c r="G81" s="30"/>
      <c r="H81" s="94"/>
    </row>
    <row r="82" spans="1:8" s="41" customFormat="1" ht="24.95" customHeight="1" x14ac:dyDescent="0.25">
      <c r="B82" s="37"/>
      <c r="C82" s="40"/>
      <c r="D82" s="36"/>
      <c r="E82" s="37"/>
      <c r="F82" s="38"/>
      <c r="G82" s="20"/>
      <c r="H82" s="98"/>
    </row>
    <row r="83" spans="1:8" ht="24.95" customHeight="1" x14ac:dyDescent="0.25">
      <c r="A83" s="87">
        <v>71</v>
      </c>
      <c r="B83" s="17">
        <v>2025</v>
      </c>
      <c r="C83" s="18" t="s">
        <v>77</v>
      </c>
      <c r="D83" s="19">
        <f>150000*1.22</f>
        <v>183000</v>
      </c>
      <c r="E83" s="7" t="s">
        <v>78</v>
      </c>
    </row>
    <row r="84" spans="1:8" ht="24.95" customHeight="1" x14ac:dyDescent="0.25">
      <c r="A84" s="87">
        <v>72</v>
      </c>
      <c r="B84" s="17">
        <v>2025</v>
      </c>
      <c r="C84" s="21" t="s">
        <v>79</v>
      </c>
      <c r="D84" s="22">
        <v>120000</v>
      </c>
      <c r="E84" s="21" t="s">
        <v>80</v>
      </c>
    </row>
    <row r="85" spans="1:8" ht="24.95" customHeight="1" x14ac:dyDescent="0.25">
      <c r="A85" s="87">
        <v>73</v>
      </c>
      <c r="B85" s="17">
        <v>2025</v>
      </c>
      <c r="C85" s="21" t="s">
        <v>81</v>
      </c>
      <c r="D85" s="22">
        <v>44375.38</v>
      </c>
      <c r="E85" s="21" t="s">
        <v>82</v>
      </c>
    </row>
    <row r="86" spans="1:8" ht="24.95" customHeight="1" x14ac:dyDescent="0.25">
      <c r="A86" s="87">
        <v>74</v>
      </c>
      <c r="B86" s="17">
        <v>2025</v>
      </c>
      <c r="C86" s="21" t="s">
        <v>83</v>
      </c>
      <c r="D86" s="22">
        <v>24400</v>
      </c>
      <c r="E86" s="21" t="s">
        <v>82</v>
      </c>
    </row>
    <row r="87" spans="1:8" ht="24.95" customHeight="1" x14ac:dyDescent="0.25">
      <c r="A87" s="87">
        <v>75</v>
      </c>
      <c r="B87" s="17">
        <v>2025</v>
      </c>
      <c r="C87" s="21" t="s">
        <v>84</v>
      </c>
      <c r="D87" s="22">
        <v>8540</v>
      </c>
      <c r="E87" s="21" t="s">
        <v>82</v>
      </c>
    </row>
    <row r="88" spans="1:8" ht="24.95" customHeight="1" thickBot="1" x14ac:dyDescent="0.3">
      <c r="B88" s="39"/>
      <c r="C88" s="47" t="s">
        <v>128</v>
      </c>
      <c r="D88" s="45">
        <f>SUM(D83:D87)</f>
        <v>380315.38</v>
      </c>
      <c r="E88" s="46"/>
      <c r="F88" s="12"/>
    </row>
    <row r="89" spans="1:8" ht="24.95" customHeight="1" x14ac:dyDescent="0.25">
      <c r="B89" s="39"/>
      <c r="C89" s="49"/>
      <c r="D89" s="36"/>
      <c r="E89" s="46"/>
      <c r="F89" s="12"/>
    </row>
    <row r="90" spans="1:8" ht="30" customHeight="1" x14ac:dyDescent="0.25">
      <c r="A90" s="87">
        <v>76</v>
      </c>
      <c r="B90" s="17">
        <v>2025</v>
      </c>
      <c r="C90" s="21" t="s">
        <v>85</v>
      </c>
      <c r="D90" s="22">
        <f>400000*1.22</f>
        <v>488000</v>
      </c>
      <c r="E90" s="21" t="s">
        <v>185</v>
      </c>
      <c r="F90" s="23" t="s">
        <v>86</v>
      </c>
    </row>
    <row r="91" spans="1:8" ht="30" customHeight="1" x14ac:dyDescent="0.25">
      <c r="A91" s="87">
        <v>77</v>
      </c>
      <c r="B91" s="17">
        <v>2025</v>
      </c>
      <c r="C91" s="21" t="s">
        <v>87</v>
      </c>
      <c r="D91" s="22">
        <f>490000*1.22</f>
        <v>597800</v>
      </c>
      <c r="E91" s="21" t="s">
        <v>185</v>
      </c>
      <c r="F91" s="23" t="s">
        <v>86</v>
      </c>
    </row>
    <row r="92" spans="1:8" ht="30" customHeight="1" x14ac:dyDescent="0.25">
      <c r="A92" s="87">
        <v>78</v>
      </c>
      <c r="B92" s="17">
        <v>2025</v>
      </c>
      <c r="C92" s="21" t="s">
        <v>88</v>
      </c>
      <c r="D92" s="22">
        <f>520000*1.22</f>
        <v>634400</v>
      </c>
      <c r="E92" s="21" t="s">
        <v>185</v>
      </c>
      <c r="F92" s="23" t="s">
        <v>86</v>
      </c>
    </row>
    <row r="93" spans="1:8" ht="30" customHeight="1" x14ac:dyDescent="0.25">
      <c r="A93" s="87">
        <v>79</v>
      </c>
      <c r="B93" s="17">
        <v>2025</v>
      </c>
      <c r="C93" s="21" t="s">
        <v>89</v>
      </c>
      <c r="D93" s="22">
        <f>40000*1.22</f>
        <v>48800</v>
      </c>
      <c r="E93" s="21" t="s">
        <v>185</v>
      </c>
      <c r="F93" s="23" t="s">
        <v>86</v>
      </c>
    </row>
    <row r="94" spans="1:8" ht="30" customHeight="1" x14ac:dyDescent="0.25">
      <c r="A94" s="87">
        <v>80</v>
      </c>
      <c r="B94" s="17">
        <v>2025</v>
      </c>
      <c r="C94" s="21" t="s">
        <v>90</v>
      </c>
      <c r="D94" s="22">
        <f>150000*1.22</f>
        <v>183000</v>
      </c>
      <c r="E94" s="21" t="s">
        <v>185</v>
      </c>
      <c r="F94" s="23" t="s">
        <v>91</v>
      </c>
    </row>
    <row r="95" spans="1:8" ht="30" customHeight="1" x14ac:dyDescent="0.25">
      <c r="A95" s="87">
        <v>81</v>
      </c>
      <c r="B95" s="17">
        <v>2025</v>
      </c>
      <c r="C95" s="21" t="s">
        <v>92</v>
      </c>
      <c r="D95" s="22">
        <f>60000*1.22</f>
        <v>73200</v>
      </c>
      <c r="E95" s="21" t="s">
        <v>185</v>
      </c>
      <c r="F95" s="23" t="s">
        <v>91</v>
      </c>
    </row>
    <row r="96" spans="1:8" ht="30" customHeight="1" x14ac:dyDescent="0.25">
      <c r="A96" s="87">
        <v>82</v>
      </c>
      <c r="B96" s="17">
        <v>2025</v>
      </c>
      <c r="C96" s="21" t="s">
        <v>93</v>
      </c>
      <c r="D96" s="22">
        <f>50000*1.22</f>
        <v>61000</v>
      </c>
      <c r="E96" s="21" t="s">
        <v>185</v>
      </c>
      <c r="F96" s="23" t="s">
        <v>91</v>
      </c>
    </row>
    <row r="97" spans="1:10" ht="30" customHeight="1" x14ac:dyDescent="0.25">
      <c r="A97" s="87">
        <v>83</v>
      </c>
      <c r="B97" s="17">
        <v>2025</v>
      </c>
      <c r="C97" s="21" t="s">
        <v>94</v>
      </c>
      <c r="D97" s="22">
        <f>6000*1.22</f>
        <v>7320</v>
      </c>
      <c r="E97" s="21" t="s">
        <v>185</v>
      </c>
      <c r="F97" s="23" t="s">
        <v>91</v>
      </c>
    </row>
    <row r="98" spans="1:10" ht="30" customHeight="1" x14ac:dyDescent="0.25">
      <c r="A98" s="87">
        <v>84</v>
      </c>
      <c r="B98" s="17">
        <v>2025</v>
      </c>
      <c r="C98" s="21" t="s">
        <v>95</v>
      </c>
      <c r="D98" s="22">
        <f>160000*1.22</f>
        <v>195200</v>
      </c>
      <c r="E98" s="21" t="s">
        <v>185</v>
      </c>
      <c r="F98" s="23" t="s">
        <v>91</v>
      </c>
    </row>
    <row r="99" spans="1:10" ht="30" customHeight="1" x14ac:dyDescent="0.25">
      <c r="A99" s="87">
        <v>85</v>
      </c>
      <c r="B99" s="17">
        <v>2025</v>
      </c>
      <c r="C99" s="21" t="s">
        <v>96</v>
      </c>
      <c r="D99" s="22">
        <f>20000*1.22</f>
        <v>24400</v>
      </c>
      <c r="E99" s="21" t="s">
        <v>185</v>
      </c>
      <c r="F99" s="23" t="s">
        <v>91</v>
      </c>
    </row>
    <row r="100" spans="1:10" ht="30" customHeight="1" x14ac:dyDescent="0.25">
      <c r="A100" s="87">
        <v>86</v>
      </c>
      <c r="B100" s="17">
        <v>2025</v>
      </c>
      <c r="C100" s="21" t="s">
        <v>97</v>
      </c>
      <c r="D100" s="22">
        <f>50000*1.22</f>
        <v>61000</v>
      </c>
      <c r="E100" s="21" t="s">
        <v>185</v>
      </c>
      <c r="F100" s="23" t="s">
        <v>91</v>
      </c>
    </row>
    <row r="101" spans="1:10" ht="30" customHeight="1" x14ac:dyDescent="0.25">
      <c r="A101" s="87">
        <v>87</v>
      </c>
      <c r="B101" s="17">
        <v>2025</v>
      </c>
      <c r="C101" s="21" t="s">
        <v>98</v>
      </c>
      <c r="D101" s="22">
        <f>1500000*1.22</f>
        <v>1830000</v>
      </c>
      <c r="E101" s="21" t="s">
        <v>185</v>
      </c>
      <c r="F101" s="23" t="s">
        <v>91</v>
      </c>
    </row>
    <row r="102" spans="1:10" ht="30" customHeight="1" x14ac:dyDescent="0.25">
      <c r="A102" s="87">
        <v>88</v>
      </c>
      <c r="B102" s="17">
        <v>2025</v>
      </c>
      <c r="C102" s="21" t="s">
        <v>99</v>
      </c>
      <c r="D102" s="22">
        <f>200000*1.22</f>
        <v>244000</v>
      </c>
      <c r="E102" s="21" t="s">
        <v>185</v>
      </c>
      <c r="F102" s="23" t="s">
        <v>91</v>
      </c>
    </row>
    <row r="103" spans="1:10" ht="30" customHeight="1" x14ac:dyDescent="0.25">
      <c r="A103" s="87">
        <v>89</v>
      </c>
      <c r="B103" s="17">
        <v>2025</v>
      </c>
      <c r="C103" s="21" t="s">
        <v>100</v>
      </c>
      <c r="D103" s="22">
        <f>15000*1.22</f>
        <v>18300</v>
      </c>
      <c r="E103" s="21" t="s">
        <v>185</v>
      </c>
      <c r="F103" s="23" t="s">
        <v>91</v>
      </c>
    </row>
    <row r="104" spans="1:10" ht="30" customHeight="1" x14ac:dyDescent="0.25">
      <c r="A104" s="87">
        <v>90</v>
      </c>
      <c r="B104" s="17">
        <v>2025</v>
      </c>
      <c r="C104" s="21" t="s">
        <v>101</v>
      </c>
      <c r="D104" s="22">
        <f>150000*1.22</f>
        <v>183000</v>
      </c>
      <c r="E104" s="21" t="s">
        <v>185</v>
      </c>
      <c r="F104" s="23" t="s">
        <v>91</v>
      </c>
    </row>
    <row r="105" spans="1:10" ht="30" customHeight="1" x14ac:dyDescent="0.25">
      <c r="A105" s="87">
        <v>91</v>
      </c>
      <c r="B105" s="17">
        <v>2025</v>
      </c>
      <c r="C105" s="21" t="s">
        <v>102</v>
      </c>
      <c r="D105" s="22">
        <f>100000*1.22</f>
        <v>122000</v>
      </c>
      <c r="E105" s="21" t="s">
        <v>185</v>
      </c>
      <c r="F105" s="23" t="s">
        <v>91</v>
      </c>
    </row>
    <row r="106" spans="1:10" ht="30" customHeight="1" x14ac:dyDescent="0.25">
      <c r="A106" s="87">
        <v>92</v>
      </c>
      <c r="B106" s="17">
        <v>2025</v>
      </c>
      <c r="C106" s="21" t="s">
        <v>103</v>
      </c>
      <c r="D106" s="22">
        <f>320000*1.22</f>
        <v>390400</v>
      </c>
      <c r="E106" s="21" t="s">
        <v>185</v>
      </c>
      <c r="F106" s="23" t="s">
        <v>104</v>
      </c>
    </row>
    <row r="107" spans="1:10" ht="30" customHeight="1" x14ac:dyDescent="0.25">
      <c r="A107" s="87">
        <v>93</v>
      </c>
      <c r="B107" s="17">
        <v>2025</v>
      </c>
      <c r="C107" s="21" t="s">
        <v>105</v>
      </c>
      <c r="D107" s="22">
        <f>150000*1.22</f>
        <v>183000</v>
      </c>
      <c r="E107" s="21" t="s">
        <v>185</v>
      </c>
      <c r="F107" s="23" t="s">
        <v>104</v>
      </c>
    </row>
    <row r="108" spans="1:10" ht="30" customHeight="1" thickBot="1" x14ac:dyDescent="0.3">
      <c r="A108" s="87">
        <v>94</v>
      </c>
      <c r="B108" s="17">
        <v>2025</v>
      </c>
      <c r="C108" s="21" t="s">
        <v>106</v>
      </c>
      <c r="D108" s="35">
        <f>80000*1.22</f>
        <v>97600</v>
      </c>
      <c r="E108" s="21" t="s">
        <v>185</v>
      </c>
      <c r="F108" s="23" t="s">
        <v>104</v>
      </c>
    </row>
    <row r="109" spans="1:10" ht="24.95" customHeight="1" thickBot="1" x14ac:dyDescent="0.3">
      <c r="B109" s="24"/>
      <c r="C109" s="48" t="s">
        <v>129</v>
      </c>
      <c r="D109" s="16">
        <f>SUM(D90:D108)</f>
        <v>5442420</v>
      </c>
      <c r="E109" s="25"/>
      <c r="F109" s="20"/>
      <c r="G109" s="55"/>
      <c r="H109" s="101"/>
      <c r="I109" s="55"/>
      <c r="J109" s="55"/>
    </row>
    <row r="110" spans="1:10" s="13" customFormat="1" ht="24.95" customHeight="1" x14ac:dyDescent="0.25">
      <c r="B110" s="24"/>
      <c r="C110" s="81"/>
      <c r="D110" s="36"/>
      <c r="E110" s="25"/>
      <c r="F110" s="20"/>
      <c r="G110" s="41"/>
      <c r="H110" s="99"/>
      <c r="I110" s="41"/>
      <c r="J110" s="41"/>
    </row>
    <row r="111" spans="1:10" ht="24.95" customHeight="1" thickBot="1" x14ac:dyDescent="0.3">
      <c r="A111" s="87">
        <v>95</v>
      </c>
      <c r="B111" s="89">
        <v>2025</v>
      </c>
      <c r="C111" s="27" t="s">
        <v>110</v>
      </c>
      <c r="D111" s="50">
        <v>219600</v>
      </c>
      <c r="E111" s="21" t="s">
        <v>133</v>
      </c>
      <c r="F111" s="56"/>
      <c r="G111" s="57"/>
      <c r="H111" s="58"/>
      <c r="I111" s="41"/>
      <c r="J111" s="55"/>
    </row>
    <row r="112" spans="1:10" ht="24.95" customHeight="1" thickBot="1" x14ac:dyDescent="0.3">
      <c r="B112" s="26"/>
      <c r="C112" s="48" t="s">
        <v>132</v>
      </c>
      <c r="D112" s="52">
        <f>SUM(D111)</f>
        <v>219600</v>
      </c>
      <c r="E112" s="53"/>
      <c r="F112" s="56"/>
      <c r="G112" s="57"/>
      <c r="H112" s="58"/>
      <c r="I112" s="41"/>
      <c r="J112" s="55"/>
    </row>
    <row r="113" spans="1:10" ht="24.95" customHeight="1" x14ac:dyDescent="0.25">
      <c r="B113" s="26"/>
      <c r="C113" s="27"/>
      <c r="D113" s="51"/>
      <c r="E113" s="54"/>
      <c r="F113" s="56"/>
      <c r="G113" s="57"/>
      <c r="H113" s="58"/>
      <c r="I113" s="41"/>
      <c r="J113" s="55"/>
    </row>
    <row r="114" spans="1:10" ht="32.25" customHeight="1" x14ac:dyDescent="0.25">
      <c r="A114" s="87">
        <v>96</v>
      </c>
      <c r="B114" s="90">
        <v>2025</v>
      </c>
      <c r="C114" s="82" t="s">
        <v>124</v>
      </c>
      <c r="D114" s="50">
        <f>+D115</f>
        <v>66780</v>
      </c>
      <c r="E114" s="83" t="s">
        <v>125</v>
      </c>
      <c r="F114" s="41"/>
      <c r="G114" s="41"/>
      <c r="H114" s="58"/>
      <c r="I114" s="41"/>
      <c r="J114" s="55"/>
    </row>
    <row r="115" spans="1:10" ht="24.95" customHeight="1" x14ac:dyDescent="0.25">
      <c r="B115" s="26"/>
      <c r="C115" s="43" t="s">
        <v>134</v>
      </c>
      <c r="D115" s="84">
        <v>66780</v>
      </c>
      <c r="E115" s="85"/>
      <c r="F115" s="56"/>
      <c r="G115" s="57"/>
      <c r="H115" s="58"/>
      <c r="I115" s="41"/>
      <c r="J115" s="55"/>
    </row>
    <row r="116" spans="1:10" ht="24.95" customHeight="1" x14ac:dyDescent="0.25">
      <c r="B116" s="77"/>
      <c r="C116" s="40"/>
      <c r="D116" s="78"/>
      <c r="E116" s="79"/>
      <c r="F116" s="56"/>
      <c r="G116" s="57"/>
      <c r="H116" s="58"/>
      <c r="I116" s="41"/>
      <c r="J116" s="55"/>
    </row>
    <row r="117" spans="1:10" ht="30.75" customHeight="1" x14ac:dyDescent="0.25">
      <c r="A117" s="87">
        <v>97</v>
      </c>
      <c r="B117" s="69">
        <v>2025</v>
      </c>
      <c r="C117" s="7" t="s">
        <v>165</v>
      </c>
      <c r="D117" s="70">
        <v>558603.1</v>
      </c>
      <c r="E117" s="7" t="s">
        <v>166</v>
      </c>
      <c r="F117" s="23" t="s">
        <v>167</v>
      </c>
      <c r="G117" s="57"/>
      <c r="H117" s="58"/>
      <c r="I117" s="41"/>
      <c r="J117" s="55"/>
    </row>
    <row r="118" spans="1:10" ht="30.75" customHeight="1" thickBot="1" x14ac:dyDescent="0.3">
      <c r="A118" s="87">
        <v>98</v>
      </c>
      <c r="B118" s="69">
        <v>2025</v>
      </c>
      <c r="C118" s="7" t="s">
        <v>168</v>
      </c>
      <c r="D118" s="70">
        <v>417500</v>
      </c>
      <c r="E118" s="7" t="s">
        <v>166</v>
      </c>
      <c r="F118" s="23" t="s">
        <v>169</v>
      </c>
      <c r="G118" s="57"/>
      <c r="H118" s="58"/>
      <c r="I118" s="41"/>
      <c r="J118" s="55"/>
    </row>
    <row r="119" spans="1:10" ht="24.95" customHeight="1" x14ac:dyDescent="0.25">
      <c r="A119" s="88"/>
      <c r="B119" s="41"/>
      <c r="C119" s="75" t="s">
        <v>170</v>
      </c>
      <c r="D119" s="76">
        <f>SUM(D117:D118)</f>
        <v>976103.1</v>
      </c>
      <c r="E119" s="41"/>
      <c r="F119" s="41"/>
    </row>
    <row r="120" spans="1:10" s="13" customFormat="1" ht="24.95" customHeight="1" x14ac:dyDescent="0.25">
      <c r="A120" s="88"/>
      <c r="B120" s="41"/>
      <c r="C120" s="80"/>
      <c r="D120" s="78"/>
      <c r="E120" s="41"/>
      <c r="F120" s="41"/>
      <c r="H120" s="102"/>
    </row>
    <row r="121" spans="1:10" ht="45" x14ac:dyDescent="0.25">
      <c r="A121" s="87">
        <v>99</v>
      </c>
      <c r="B121" s="69">
        <v>2025</v>
      </c>
      <c r="C121" s="7" t="s">
        <v>162</v>
      </c>
      <c r="D121" s="70">
        <v>598417</v>
      </c>
      <c r="E121" s="7" t="s">
        <v>163</v>
      </c>
      <c r="F121" s="23" t="s">
        <v>164</v>
      </c>
    </row>
    <row r="122" spans="1:10" ht="42.75" x14ac:dyDescent="0.25">
      <c r="B122" s="7"/>
      <c r="C122" s="43" t="s">
        <v>171</v>
      </c>
      <c r="D122" s="86">
        <f>SUM(D121)</f>
        <v>598417</v>
      </c>
      <c r="E122" s="7"/>
      <c r="F122" s="23"/>
    </row>
    <row r="123" spans="1:10" ht="15" x14ac:dyDescent="0.25"/>
    <row r="124" spans="1:10" ht="15" x14ac:dyDescent="0.25"/>
  </sheetData>
  <mergeCells count="2">
    <mergeCell ref="B2:H2"/>
    <mergeCell ref="B4:F4"/>
  </mergeCells>
  <pageMargins left="0.7" right="0.7" top="0.75" bottom="0.75" header="0.3" footer="0.3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PIANO INVESTIMENTI 2025-2027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Molino</dc:creator>
  <cp:lastModifiedBy>Roccella Giovanni Luca</cp:lastModifiedBy>
  <cp:lastPrinted>2025-03-24T06:23:57Z</cp:lastPrinted>
  <dcterms:created xsi:type="dcterms:W3CDTF">2025-02-21T12:04:28Z</dcterms:created>
  <dcterms:modified xsi:type="dcterms:W3CDTF">2025-03-24T06:24:36Z</dcterms:modified>
</cp:coreProperties>
</file>